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площадь'!$A$1:$P$41</definedName>
  </definedNames>
  <calcPr calcId="125725"/>
</workbook>
</file>

<file path=xl/calcChain.xml><?xml version="1.0" encoding="utf-8"?>
<calcChain xmlns="http://schemas.openxmlformats.org/spreadsheetml/2006/main">
  <c r="O27" i="3"/>
  <c r="O26"/>
  <c r="O25"/>
  <c r="O24"/>
  <c r="O22"/>
  <c r="O21"/>
  <c r="O20"/>
  <c r="O19"/>
  <c r="O18"/>
  <c r="O17"/>
  <c r="O16"/>
  <c r="O15"/>
  <c r="O14"/>
  <c r="O13"/>
  <c r="O12"/>
  <c r="O11"/>
  <c r="O10"/>
  <c r="O9"/>
  <c r="O8"/>
  <c r="O33"/>
  <c r="O30"/>
  <c r="D32"/>
  <c r="H32" s="1"/>
  <c r="I32" s="1"/>
  <c r="J32" s="1"/>
  <c r="D31"/>
  <c r="H31" s="1"/>
  <c r="I31" s="1"/>
  <c r="D23"/>
  <c r="O23" s="1"/>
  <c r="O32"/>
  <c r="O31"/>
  <c r="K27"/>
  <c r="N27"/>
  <c r="K33"/>
  <c r="L33"/>
  <c r="M33"/>
  <c r="N33"/>
  <c r="K37"/>
  <c r="L37"/>
  <c r="M37"/>
  <c r="N37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H21" i="3"/>
  <c r="I21"/>
  <c r="J21" s="1"/>
  <c r="H22"/>
  <c r="I22" s="1"/>
  <c r="J22" s="1"/>
  <c r="H36"/>
  <c r="I36" s="1"/>
  <c r="J36" s="1"/>
  <c r="A32"/>
  <c r="I30"/>
  <c r="J30" s="1"/>
  <c r="H26"/>
  <c r="I26" s="1"/>
  <c r="J26" s="1"/>
  <c r="H25"/>
  <c r="I25" s="1"/>
  <c r="J25" s="1"/>
  <c r="H24"/>
  <c r="I24" s="1"/>
  <c r="J24" s="1"/>
  <c r="L22"/>
  <c r="M22" s="1"/>
  <c r="L21"/>
  <c r="M21"/>
  <c r="L20"/>
  <c r="L27" s="1"/>
  <c r="M20"/>
  <c r="H20"/>
  <c r="I20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 s="1"/>
  <c r="J10" s="1"/>
  <c r="H9"/>
  <c r="I9" s="1"/>
  <c r="J9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/>
  <c r="J8" s="1"/>
  <c r="H23" l="1"/>
  <c r="I23" s="1"/>
  <c r="I27" s="1"/>
  <c r="M27"/>
  <c r="I33"/>
  <c r="J31"/>
  <c r="J23"/>
  <c r="H27" l="1"/>
  <c r="I34"/>
  <c r="I37" s="1"/>
  <c r="O34"/>
  <c r="O37" s="1"/>
  <c r="J33"/>
  <c r="J27"/>
  <c r="G34"/>
  <c r="G37" s="1"/>
  <c r="J34" l="1"/>
  <c r="J37" s="1"/>
</calcChain>
</file>

<file path=xl/sharedStrings.xml><?xml version="1.0" encoding="utf-8"?>
<sst xmlns="http://schemas.openxmlformats.org/spreadsheetml/2006/main" count="138" uniqueCount="81">
  <si>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</si>
  <si>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</si>
  <si>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</si>
  <si>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</si>
  <si>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</si>
  <si>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</si>
  <si>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</si>
  <si>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</si>
  <si>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</si>
  <si>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</si>
  <si>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</si>
  <si>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</si>
  <si>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</si>
  <si>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</si>
  <si>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</si>
  <si>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</si>
  <si>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</si>
  <si>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</si>
  <si>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</si>
  <si>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</si>
  <si>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</si>
  <si>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</si>
  <si>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</si>
  <si>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</si>
  <si>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</si>
  <si>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</si>
  <si>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</si>
  <si>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</si>
  <si>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</si>
  <si>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</si>
  <si>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</si>
  <si>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</si>
  <si>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</si>
  <si>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</si>
  <si>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</si>
  <si>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</si>
  <si>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</si>
  <si>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</si>
  <si>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</si>
  <si>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</si>
  <si>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</si>
  <si>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</si>
  <si>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</si>
  <si>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</si>
  <si>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</si>
  <si>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</si>
  <si>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</si>
  <si>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</si>
  <si>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</si>
  <si>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</si>
  <si>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</si>
  <si>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</si>
  <si>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</si>
  <si>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</si>
  <si>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</si>
  <si>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</si>
  <si>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</si>
  <si>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</si>
  <si>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</si>
  <si>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</si>
  <si>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</si>
  <si>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</si>
  <si>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</si>
  <si>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</si>
  <si>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</si>
  <si>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</si>
  <si>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</si>
  <si>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</si>
  <si>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</si>
  <si>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</si>
  <si>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</si>
  <si>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</si>
  <si>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</si>
  <si>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</si>
  <si>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</si>
  <si>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</si>
  <si>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</si>
  <si>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</si>
  <si>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</si>
  <si>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 и текущему ремонту  общего имущества многоквартирного дома на 2025г.(Перечень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</si>
  <si>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п.5.2 Договора управления МКД.    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</si>
</sst>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8" xfId="0" applyBorder="1" applyAlignment="1"/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6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/>
    <xf numFmtId="2" fontId="6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view="pageBreakPreview" topLeftCell="A25" zoomScale="80" zoomScaleNormal="75" zoomScaleSheetLayoutView="80" workbookViewId="0">
      <selection activeCell="B26" sqref="B26"/>
    </sheetView>
  </sheetViews>
  <sheetFormatPr defaultRowHeight="15.75"/>
  <cols>
    <col min="1" max="1" width="13" style="1" customWidth="1"/>
    <col min="2" max="2" width="46.28515625" style="1" customWidth="1"/>
    <col min="3" max="3" width="30.140625" style="1" customWidth="1"/>
    <col min="4" max="4" width="14.7109375" style="1" hidden="1" customWidth="1"/>
    <col min="5" max="5" width="12.42578125" style="1" customWidth="1"/>
    <col min="6" max="6" width="29.42578125" style="23" customWidth="1"/>
    <col min="7" max="7" width="15.28515625" style="23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76" customWidth="1"/>
    <col min="16" max="16384" width="9.140625" style="1"/>
  </cols>
  <sheetData>
    <row r="1" spans="1:16">
      <c r="F1" s="45"/>
      <c r="G1" s="45"/>
      <c r="O1" s="76" t="s">
        <v>78</v>
      </c>
    </row>
    <row r="2" spans="1:16"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2" customFormat="1" ht="18.75" customHeight="1">
      <c r="A3" s="83" t="s">
        <v>79</v>
      </c>
      <c r="B3" s="83"/>
      <c r="C3" s="83"/>
      <c r="D3" s="83"/>
      <c r="E3" s="83"/>
      <c r="F3" s="83"/>
      <c r="G3" s="83"/>
      <c r="H3" s="83"/>
      <c r="I3" s="83"/>
      <c r="J3" s="82"/>
      <c r="K3" s="82"/>
      <c r="L3" s="82"/>
      <c r="M3" s="82"/>
      <c r="N3" s="82"/>
      <c r="O3" s="82"/>
    </row>
    <row r="4" spans="1:16" s="2" customFormat="1" ht="39.75" customHeight="1">
      <c r="A4" s="83"/>
      <c r="B4" s="83"/>
      <c r="C4" s="83"/>
      <c r="D4" s="83"/>
      <c r="E4" s="83"/>
      <c r="F4" s="83"/>
      <c r="G4" s="83"/>
      <c r="H4" s="83"/>
      <c r="I4" s="83"/>
      <c r="J4" s="82"/>
      <c r="K4" s="82"/>
      <c r="L4" s="82"/>
      <c r="M4" s="82"/>
      <c r="N4" s="82"/>
      <c r="O4" s="82"/>
    </row>
    <row r="5" spans="1:16" ht="24.75" customHeight="1">
      <c r="A5" s="3"/>
      <c r="B5" s="3" t="s">
        <v>57</v>
      </c>
      <c r="C5" s="3" t="s">
        <v>0</v>
      </c>
      <c r="D5" s="4">
        <v>4395.1000000000004</v>
      </c>
      <c r="E5" s="4">
        <v>4395.1000000000004</v>
      </c>
      <c r="F5" s="5"/>
      <c r="G5" s="5"/>
      <c r="H5" s="6"/>
      <c r="I5" s="6"/>
      <c r="J5" s="6"/>
    </row>
    <row r="6" spans="1:16" ht="20.25" customHeight="1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44"/>
      <c r="K6" s="94"/>
      <c r="L6" s="95"/>
      <c r="M6" s="95"/>
    </row>
    <row r="7" spans="1:16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47</v>
      </c>
      <c r="G7" s="8"/>
      <c r="H7" s="9" t="s">
        <v>8</v>
      </c>
      <c r="I7" s="9" t="s">
        <v>7</v>
      </c>
      <c r="J7" s="37" t="s">
        <v>44</v>
      </c>
      <c r="K7" s="28" t="s">
        <v>56</v>
      </c>
      <c r="L7" s="27"/>
      <c r="M7" s="27"/>
      <c r="N7" s="24"/>
      <c r="O7" s="37" t="s">
        <v>44</v>
      </c>
    </row>
    <row r="8" spans="1:16" ht="64.5" customHeight="1">
      <c r="A8" s="7">
        <v>1</v>
      </c>
      <c r="B8" s="10" t="s">
        <v>12</v>
      </c>
      <c r="C8" s="7" t="s">
        <v>13</v>
      </c>
      <c r="D8" s="11">
        <v>0.32</v>
      </c>
      <c r="E8" s="41">
        <v>4395.1000000000004</v>
      </c>
      <c r="F8" s="8" t="s">
        <v>14</v>
      </c>
      <c r="G8" s="8">
        <v>12</v>
      </c>
      <c r="H8" s="12">
        <f t="shared" ref="H8:H26" si="0">D8*E8</f>
        <v>1406.4320000000002</v>
      </c>
      <c r="I8" s="12">
        <f t="shared" ref="I8:I26" si="1">H8*G8</f>
        <v>16877.184000000001</v>
      </c>
      <c r="J8" s="12">
        <f>I8/12/E8</f>
        <v>0.31999999999999995</v>
      </c>
      <c r="K8" s="7"/>
      <c r="L8" s="7"/>
      <c r="M8" s="25"/>
      <c r="O8" s="77">
        <f t="shared" ref="O8:O19" si="2">J8*1.043*1.092*1.072*1.083</f>
        <v>0.42313618593791996</v>
      </c>
    </row>
    <row r="9" spans="1:16" ht="51.75" customHeight="1">
      <c r="A9" s="7">
        <f>A8+1</f>
        <v>2</v>
      </c>
      <c r="B9" s="10" t="s">
        <v>48</v>
      </c>
      <c r="C9" s="7" t="s">
        <v>13</v>
      </c>
      <c r="D9" s="11">
        <v>0.08</v>
      </c>
      <c r="E9" s="41">
        <v>4395.1000000000004</v>
      </c>
      <c r="F9" s="8" t="s">
        <v>14</v>
      </c>
      <c r="G9" s="8">
        <v>12</v>
      </c>
      <c r="H9" s="12">
        <f t="shared" si="0"/>
        <v>351.60800000000006</v>
      </c>
      <c r="I9" s="12">
        <f t="shared" si="1"/>
        <v>4219.2960000000003</v>
      </c>
      <c r="J9" s="12">
        <f t="shared" ref="J9:J26" si="3">I9/12/E9</f>
        <v>7.9999999999999988E-2</v>
      </c>
      <c r="K9" s="7"/>
      <c r="L9" s="7"/>
      <c r="M9" s="25"/>
      <c r="O9" s="77">
        <f t="shared" si="2"/>
        <v>0.10578404648447999</v>
      </c>
    </row>
    <row r="10" spans="1:16" ht="54" customHeight="1">
      <c r="A10" s="7">
        <f t="shared" ref="A10:A26" si="4">A9+1</f>
        <v>3</v>
      </c>
      <c r="B10" s="10" t="s">
        <v>16</v>
      </c>
      <c r="C10" s="7" t="s">
        <v>15</v>
      </c>
      <c r="D10" s="11">
        <v>0.15</v>
      </c>
      <c r="E10" s="41">
        <v>4395.1000000000004</v>
      </c>
      <c r="F10" s="8" t="s">
        <v>14</v>
      </c>
      <c r="G10" s="8">
        <v>12</v>
      </c>
      <c r="H10" s="12">
        <f t="shared" si="0"/>
        <v>659.26499999999999</v>
      </c>
      <c r="I10" s="12">
        <f t="shared" si="1"/>
        <v>7911.18</v>
      </c>
      <c r="J10" s="12">
        <f t="shared" si="3"/>
        <v>0.15</v>
      </c>
      <c r="K10" s="7"/>
      <c r="L10" s="7"/>
      <c r="M10" s="25"/>
      <c r="O10" s="77">
        <f t="shared" si="2"/>
        <v>0.19834508715839996</v>
      </c>
    </row>
    <row r="11" spans="1:16" ht="50.25" customHeight="1">
      <c r="A11" s="7">
        <f t="shared" si="4"/>
        <v>4</v>
      </c>
      <c r="B11" s="10" t="s">
        <v>17</v>
      </c>
      <c r="C11" s="7" t="s">
        <v>18</v>
      </c>
      <c r="D11" s="11">
        <v>7.0000000000000007E-2</v>
      </c>
      <c r="E11" s="41">
        <v>4395.1000000000004</v>
      </c>
      <c r="F11" s="8" t="s">
        <v>14</v>
      </c>
      <c r="G11" s="8">
        <v>12</v>
      </c>
      <c r="H11" s="12">
        <f t="shared" si="0"/>
        <v>307.65700000000004</v>
      </c>
      <c r="I11" s="12">
        <f t="shared" si="1"/>
        <v>3691.8840000000005</v>
      </c>
      <c r="J11" s="12">
        <f t="shared" si="3"/>
        <v>7.0000000000000007E-2</v>
      </c>
      <c r="K11" s="7"/>
      <c r="L11" s="7"/>
      <c r="M11" s="25"/>
      <c r="O11" s="77">
        <f t="shared" si="2"/>
        <v>9.2561040673920014E-2</v>
      </c>
    </row>
    <row r="12" spans="1:16" ht="81.75" customHeight="1">
      <c r="A12" s="7">
        <f t="shared" si="4"/>
        <v>5</v>
      </c>
      <c r="B12" s="10" t="s">
        <v>19</v>
      </c>
      <c r="C12" s="7" t="s">
        <v>20</v>
      </c>
      <c r="D12" s="11">
        <v>0.04</v>
      </c>
      <c r="E12" s="41">
        <v>4395.1000000000004</v>
      </c>
      <c r="F12" s="8" t="s">
        <v>14</v>
      </c>
      <c r="G12" s="8">
        <v>12</v>
      </c>
      <c r="H12" s="12">
        <f t="shared" si="0"/>
        <v>175.80400000000003</v>
      </c>
      <c r="I12" s="12">
        <f t="shared" si="1"/>
        <v>2109.6480000000001</v>
      </c>
      <c r="J12" s="12">
        <f t="shared" si="3"/>
        <v>3.9999999999999994E-2</v>
      </c>
      <c r="K12" s="7"/>
      <c r="L12" s="7"/>
      <c r="M12" s="25"/>
      <c r="O12" s="77">
        <f t="shared" si="2"/>
        <v>5.2892023242239995E-2</v>
      </c>
    </row>
    <row r="13" spans="1:16" ht="60.75" customHeight="1">
      <c r="A13" s="7">
        <f t="shared" si="4"/>
        <v>6</v>
      </c>
      <c r="B13" s="10" t="s">
        <v>21</v>
      </c>
      <c r="C13" s="7" t="s">
        <v>22</v>
      </c>
      <c r="D13" s="11">
        <v>0.19</v>
      </c>
      <c r="E13" s="41">
        <v>4395.1000000000004</v>
      </c>
      <c r="F13" s="8" t="s">
        <v>14</v>
      </c>
      <c r="G13" s="8">
        <v>12</v>
      </c>
      <c r="H13" s="12">
        <f t="shared" si="0"/>
        <v>835.06900000000007</v>
      </c>
      <c r="I13" s="12">
        <f t="shared" si="1"/>
        <v>10020.828000000001</v>
      </c>
      <c r="J13" s="12">
        <f t="shared" si="3"/>
        <v>0.19</v>
      </c>
      <c r="K13" s="7"/>
      <c r="L13" s="7"/>
      <c r="M13" s="25"/>
      <c r="O13" s="77">
        <f t="shared" si="2"/>
        <v>0.25123711040064001</v>
      </c>
    </row>
    <row r="14" spans="1:16" ht="56.25" customHeight="1">
      <c r="A14" s="7">
        <f t="shared" si="4"/>
        <v>7</v>
      </c>
      <c r="B14" s="10" t="s">
        <v>49</v>
      </c>
      <c r="C14" s="7" t="s">
        <v>24</v>
      </c>
      <c r="D14" s="11">
        <v>0.17</v>
      </c>
      <c r="E14" s="41">
        <v>4395.1000000000004</v>
      </c>
      <c r="F14" s="8" t="s">
        <v>14</v>
      </c>
      <c r="G14" s="8">
        <v>12</v>
      </c>
      <c r="H14" s="12">
        <f t="shared" si="0"/>
        <v>747.16700000000014</v>
      </c>
      <c r="I14" s="12">
        <f t="shared" si="1"/>
        <v>8966.0040000000008</v>
      </c>
      <c r="J14" s="12">
        <f t="shared" si="3"/>
        <v>0.16999999999999998</v>
      </c>
      <c r="K14" s="7"/>
      <c r="L14" s="7"/>
      <c r="M14" s="25"/>
      <c r="O14" s="77">
        <f t="shared" si="2"/>
        <v>0.22479109877951997</v>
      </c>
    </row>
    <row r="15" spans="1:16" ht="74.25" customHeight="1">
      <c r="A15" s="7">
        <f t="shared" si="4"/>
        <v>8</v>
      </c>
      <c r="B15" s="10" t="s">
        <v>25</v>
      </c>
      <c r="C15" s="7" t="s">
        <v>24</v>
      </c>
      <c r="D15" s="11">
        <v>0.18</v>
      </c>
      <c r="E15" s="41">
        <v>4395.1000000000004</v>
      </c>
      <c r="F15" s="8" t="s">
        <v>14</v>
      </c>
      <c r="G15" s="8">
        <v>12</v>
      </c>
      <c r="H15" s="12">
        <f t="shared" si="0"/>
        <v>791.11800000000005</v>
      </c>
      <c r="I15" s="12">
        <f t="shared" si="1"/>
        <v>9493.4160000000011</v>
      </c>
      <c r="J15" s="12">
        <f t="shared" si="3"/>
        <v>0.18</v>
      </c>
      <c r="K15" s="7"/>
      <c r="L15" s="7"/>
      <c r="M15" s="25"/>
      <c r="O15" s="77">
        <f t="shared" si="2"/>
        <v>0.23801410459008002</v>
      </c>
    </row>
    <row r="16" spans="1:16" ht="36.75" customHeight="1">
      <c r="A16" s="7">
        <f t="shared" si="4"/>
        <v>9</v>
      </c>
      <c r="B16" s="10" t="s">
        <v>50</v>
      </c>
      <c r="C16" s="7" t="s">
        <v>13</v>
      </c>
      <c r="D16" s="11">
        <v>0.5</v>
      </c>
      <c r="E16" s="41">
        <v>4395.1000000000004</v>
      </c>
      <c r="F16" s="13" t="s">
        <v>51</v>
      </c>
      <c r="G16" s="8">
        <v>12</v>
      </c>
      <c r="H16" s="12">
        <f t="shared" si="0"/>
        <v>2197.5500000000002</v>
      </c>
      <c r="I16" s="12">
        <f t="shared" si="1"/>
        <v>26370.600000000002</v>
      </c>
      <c r="J16" s="12">
        <f t="shared" si="3"/>
        <v>0.5</v>
      </c>
      <c r="K16" s="7"/>
      <c r="L16" s="7"/>
      <c r="M16" s="25"/>
      <c r="O16" s="77">
        <f t="shared" si="2"/>
        <v>0.66115029052800001</v>
      </c>
    </row>
    <row r="17" spans="1:16" ht="33" customHeight="1">
      <c r="A17" s="7">
        <f t="shared" si="4"/>
        <v>10</v>
      </c>
      <c r="B17" s="10" t="s">
        <v>26</v>
      </c>
      <c r="C17" s="7" t="s">
        <v>13</v>
      </c>
      <c r="D17" s="11">
        <v>0.42</v>
      </c>
      <c r="E17" s="41">
        <v>4395.1000000000004</v>
      </c>
      <c r="F17" s="13" t="s">
        <v>51</v>
      </c>
      <c r="G17" s="8">
        <v>12</v>
      </c>
      <c r="H17" s="12">
        <f t="shared" si="0"/>
        <v>1845.942</v>
      </c>
      <c r="I17" s="12">
        <f t="shared" si="1"/>
        <v>22151.304</v>
      </c>
      <c r="J17" s="12">
        <f t="shared" si="3"/>
        <v>0.42</v>
      </c>
      <c r="K17" s="7"/>
      <c r="L17" s="7"/>
      <c r="M17" s="25"/>
      <c r="O17" s="77">
        <f t="shared" si="2"/>
        <v>0.55536624404352009</v>
      </c>
    </row>
    <row r="18" spans="1:16" ht="31.5" customHeight="1">
      <c r="A18" s="7">
        <f t="shared" si="4"/>
        <v>11</v>
      </c>
      <c r="B18" s="10" t="s">
        <v>27</v>
      </c>
      <c r="C18" s="7" t="s">
        <v>24</v>
      </c>
      <c r="D18" s="11">
        <v>0.05</v>
      </c>
      <c r="E18" s="41">
        <v>4395.1000000000004</v>
      </c>
      <c r="F18" s="8" t="s">
        <v>28</v>
      </c>
      <c r="G18" s="8">
        <v>12</v>
      </c>
      <c r="H18" s="12">
        <f t="shared" si="0"/>
        <v>219.75500000000002</v>
      </c>
      <c r="I18" s="12">
        <f t="shared" si="1"/>
        <v>2637.0600000000004</v>
      </c>
      <c r="J18" s="12">
        <f t="shared" si="3"/>
        <v>0.05</v>
      </c>
      <c r="K18" s="7"/>
      <c r="L18" s="7"/>
      <c r="M18" s="25"/>
      <c r="O18" s="77">
        <f t="shared" si="2"/>
        <v>6.6115029052800006E-2</v>
      </c>
    </row>
    <row r="19" spans="1:16" ht="78" customHeight="1">
      <c r="A19" s="7">
        <f t="shared" si="4"/>
        <v>12</v>
      </c>
      <c r="B19" s="10" t="s">
        <v>29</v>
      </c>
      <c r="C19" s="7" t="s">
        <v>24</v>
      </c>
      <c r="D19" s="11">
        <v>0.08</v>
      </c>
      <c r="E19" s="41">
        <v>4395.1000000000004</v>
      </c>
      <c r="F19" s="8" t="s">
        <v>58</v>
      </c>
      <c r="G19" s="8">
        <v>12</v>
      </c>
      <c r="H19" s="12">
        <f t="shared" si="0"/>
        <v>351.60800000000006</v>
      </c>
      <c r="I19" s="12">
        <f t="shared" si="1"/>
        <v>4219.2960000000003</v>
      </c>
      <c r="J19" s="12">
        <f t="shared" si="3"/>
        <v>7.9999999999999988E-2</v>
      </c>
      <c r="K19" s="7"/>
      <c r="L19" s="7"/>
      <c r="M19" s="25"/>
      <c r="O19" s="77">
        <f t="shared" si="2"/>
        <v>0.10578404648447999</v>
      </c>
    </row>
    <row r="20" spans="1:16" ht="36.75" customHeight="1">
      <c r="A20" s="7">
        <f t="shared" si="4"/>
        <v>13</v>
      </c>
      <c r="B20" s="10" t="s">
        <v>30</v>
      </c>
      <c r="C20" s="7" t="s">
        <v>31</v>
      </c>
      <c r="D20" s="11">
        <v>0.37</v>
      </c>
      <c r="E20" s="41">
        <v>4395.1000000000004</v>
      </c>
      <c r="F20" s="8" t="s">
        <v>52</v>
      </c>
      <c r="G20" s="8">
        <v>12</v>
      </c>
      <c r="H20" s="12">
        <f>D20*E20</f>
        <v>1626.1870000000001</v>
      </c>
      <c r="I20" s="12">
        <f t="shared" si="1"/>
        <v>19514.244000000002</v>
      </c>
      <c r="J20" s="12">
        <f t="shared" si="3"/>
        <v>0.37</v>
      </c>
      <c r="K20" s="7">
        <v>19600</v>
      </c>
      <c r="L20" s="7">
        <f>K20/12</f>
        <v>1633.3333333333333</v>
      </c>
      <c r="M20" s="25">
        <f>L20/E20</f>
        <v>0.37162597741424158</v>
      </c>
      <c r="O20" s="80">
        <f>(J20*1.043*1.092*1.072+0.13)*1.083</f>
        <v>0.63004121499072008</v>
      </c>
      <c r="P20" s="23"/>
    </row>
    <row r="21" spans="1:16" ht="36" customHeight="1">
      <c r="A21" s="7">
        <f t="shared" si="4"/>
        <v>14</v>
      </c>
      <c r="B21" s="29" t="s">
        <v>45</v>
      </c>
      <c r="C21" s="7" t="s">
        <v>32</v>
      </c>
      <c r="D21" s="11">
        <v>2.1800000000000002</v>
      </c>
      <c r="E21" s="41">
        <v>4395.1000000000004</v>
      </c>
      <c r="F21" s="13" t="s">
        <v>51</v>
      </c>
      <c r="G21" s="8">
        <v>12</v>
      </c>
      <c r="H21" s="12">
        <f>D21*E21</f>
        <v>9581.3180000000011</v>
      </c>
      <c r="I21" s="12">
        <f t="shared" si="1"/>
        <v>114975.81600000002</v>
      </c>
      <c r="J21" s="12">
        <f t="shared" si="3"/>
        <v>2.1800000000000002</v>
      </c>
      <c r="K21" s="7">
        <v>673.2</v>
      </c>
      <c r="L21" s="7">
        <f>(8990.87+42.41)*12</f>
        <v>108399.36000000002</v>
      </c>
      <c r="M21" s="25">
        <f>L21*0.06+L21</f>
        <v>114903.32160000001</v>
      </c>
      <c r="O21" s="77">
        <f>J21*1.043*1.092*1.072*1.083</f>
        <v>2.8826152667020803</v>
      </c>
    </row>
    <row r="22" spans="1:16" ht="39" customHeight="1">
      <c r="A22" s="7">
        <f t="shared" si="4"/>
        <v>15</v>
      </c>
      <c r="B22" s="29" t="s">
        <v>75</v>
      </c>
      <c r="C22" s="7" t="s">
        <v>33</v>
      </c>
      <c r="D22" s="11">
        <v>2.89</v>
      </c>
      <c r="E22" s="41">
        <v>4395.1000000000004</v>
      </c>
      <c r="F22" s="8" t="s">
        <v>34</v>
      </c>
      <c r="G22" s="8">
        <v>12</v>
      </c>
      <c r="H22" s="12">
        <f>D22*E22</f>
        <v>12701.839000000002</v>
      </c>
      <c r="I22" s="12">
        <f t="shared" si="1"/>
        <v>152422.06800000003</v>
      </c>
      <c r="J22" s="12">
        <f t="shared" si="3"/>
        <v>2.89</v>
      </c>
      <c r="K22" s="7">
        <v>1320</v>
      </c>
      <c r="L22" s="7">
        <f>(7161+488.82)*12</f>
        <v>91797.84</v>
      </c>
      <c r="M22" s="25">
        <f>L22*0.06+L22</f>
        <v>97305.710399999996</v>
      </c>
      <c r="O22" s="77">
        <f>J22*1.043*1.092*1.072*1.083</f>
        <v>3.8214486792518398</v>
      </c>
    </row>
    <row r="23" spans="1:16" ht="36.75" customHeight="1">
      <c r="A23" s="7">
        <f t="shared" si="4"/>
        <v>16</v>
      </c>
      <c r="B23" s="10" t="s">
        <v>35</v>
      </c>
      <c r="C23" s="15" t="s">
        <v>36</v>
      </c>
      <c r="D23" s="78">
        <f>5918.58*1.083</f>
        <v>6409.8221399999993</v>
      </c>
      <c r="E23" s="11">
        <v>2</v>
      </c>
      <c r="F23" s="13" t="s">
        <v>51</v>
      </c>
      <c r="G23" s="13">
        <v>12</v>
      </c>
      <c r="H23" s="12">
        <f t="shared" si="0"/>
        <v>12819.644279999999</v>
      </c>
      <c r="I23" s="12">
        <f t="shared" si="1"/>
        <v>153835.73135999998</v>
      </c>
      <c r="J23" s="12">
        <f>I23/12/D5</f>
        <v>2.9168037769334028</v>
      </c>
      <c r="K23" s="7"/>
      <c r="L23" s="7"/>
      <c r="M23" s="25"/>
      <c r="O23" s="77">
        <f>D23*E23/E22</f>
        <v>2.9168037769334028</v>
      </c>
    </row>
    <row r="24" spans="1:16" ht="19.5" customHeight="1">
      <c r="A24" s="7">
        <f t="shared" si="4"/>
        <v>17</v>
      </c>
      <c r="B24" s="14" t="s">
        <v>37</v>
      </c>
      <c r="C24" s="15" t="s">
        <v>13</v>
      </c>
      <c r="D24" s="11">
        <v>1.58</v>
      </c>
      <c r="E24" s="41">
        <v>4395.1000000000004</v>
      </c>
      <c r="F24" s="13" t="s">
        <v>51</v>
      </c>
      <c r="G24" s="13">
        <v>12</v>
      </c>
      <c r="H24" s="12">
        <f t="shared" si="0"/>
        <v>6944.2580000000007</v>
      </c>
      <c r="I24" s="12">
        <f t="shared" si="1"/>
        <v>83331.096000000005</v>
      </c>
      <c r="J24" s="12">
        <f t="shared" si="3"/>
        <v>1.58</v>
      </c>
      <c r="K24" s="7"/>
      <c r="L24" s="7"/>
      <c r="M24" s="25"/>
      <c r="O24" s="77">
        <f>J24*1.043*1.092*1.072*1.083</f>
        <v>2.0892349180684802</v>
      </c>
    </row>
    <row r="25" spans="1:16" ht="21" customHeight="1">
      <c r="A25" s="7">
        <f t="shared" si="4"/>
        <v>18</v>
      </c>
      <c r="B25" s="14" t="s">
        <v>38</v>
      </c>
      <c r="C25" s="15" t="s">
        <v>39</v>
      </c>
      <c r="D25" s="11">
        <v>0.13</v>
      </c>
      <c r="E25" s="41">
        <v>4395.1000000000004</v>
      </c>
      <c r="F25" s="13" t="s">
        <v>51</v>
      </c>
      <c r="G25" s="13">
        <v>12</v>
      </c>
      <c r="H25" s="12">
        <f t="shared" si="0"/>
        <v>571.36300000000006</v>
      </c>
      <c r="I25" s="12">
        <f t="shared" si="1"/>
        <v>6856.3560000000007</v>
      </c>
      <c r="J25" s="12">
        <f t="shared" si="3"/>
        <v>0.13</v>
      </c>
      <c r="K25" s="7"/>
      <c r="L25" s="7"/>
      <c r="M25" s="25"/>
      <c r="O25" s="77">
        <f>J25*1.043*1.092*1.072*1.083</f>
        <v>0.17189907553728001</v>
      </c>
    </row>
    <row r="26" spans="1:16" ht="38.25" customHeight="1">
      <c r="A26" s="98">
        <f t="shared" si="4"/>
        <v>19</v>
      </c>
      <c r="B26" s="131" t="s">
        <v>40</v>
      </c>
      <c r="C26" s="99" t="s">
        <v>13</v>
      </c>
      <c r="D26" s="100">
        <v>1.23</v>
      </c>
      <c r="E26" s="101">
        <v>4395.1000000000004</v>
      </c>
      <c r="F26" s="102" t="s">
        <v>51</v>
      </c>
      <c r="G26" s="13">
        <v>12</v>
      </c>
      <c r="H26" s="12">
        <f t="shared" si="0"/>
        <v>5405.973</v>
      </c>
      <c r="I26" s="12">
        <f t="shared" si="1"/>
        <v>64871.675999999999</v>
      </c>
      <c r="J26" s="12">
        <f t="shared" si="3"/>
        <v>1.23</v>
      </c>
      <c r="K26" s="7"/>
      <c r="L26" s="7"/>
      <c r="M26" s="25"/>
      <c r="O26" s="77">
        <f>J26*1.043*1.092*1.072*1.083</f>
        <v>1.62642971469888</v>
      </c>
    </row>
    <row r="27" spans="1:16" s="30" customFormat="1">
      <c r="A27" s="103" t="s">
        <v>54</v>
      </c>
      <c r="B27" s="103"/>
      <c r="C27" s="103"/>
      <c r="D27" s="103"/>
      <c r="E27" s="103"/>
      <c r="F27" s="103"/>
      <c r="G27" s="104"/>
      <c r="H27" s="105">
        <f>SUM(H8:H26)</f>
        <v>59539.557280000001</v>
      </c>
      <c r="I27" s="105">
        <f>SUM(I8:I26)</f>
        <v>714474.6873600001</v>
      </c>
      <c r="J27" s="105">
        <f>SUM(J8:J26)</f>
        <v>13.546803776933404</v>
      </c>
      <c r="K27" s="105">
        <f t="shared" ref="K27:N27" si="5">SUM(K8:K26)</f>
        <v>21593.200000000001</v>
      </c>
      <c r="L27" s="105">
        <f t="shared" si="5"/>
        <v>201830.53333333333</v>
      </c>
      <c r="M27" s="105">
        <f t="shared" si="5"/>
        <v>212209.4036259774</v>
      </c>
      <c r="N27" s="105">
        <f t="shared" si="5"/>
        <v>0</v>
      </c>
      <c r="O27" s="106">
        <f>SUM(O8:O26)+0.01</f>
        <v>17.123648953558686</v>
      </c>
    </row>
    <row r="28" spans="1:16" s="2" customFormat="1">
      <c r="A28" s="85" t="s">
        <v>41</v>
      </c>
      <c r="B28" s="85"/>
      <c r="C28" s="85"/>
      <c r="D28" s="85"/>
      <c r="E28" s="85"/>
      <c r="F28" s="85"/>
      <c r="G28" s="85"/>
      <c r="H28" s="85"/>
      <c r="I28" s="85"/>
      <c r="J28" s="74"/>
      <c r="O28" s="75"/>
    </row>
    <row r="29" spans="1:16" s="2" customFormat="1" ht="56.25" customHeight="1">
      <c r="A29" s="16" t="s">
        <v>2</v>
      </c>
      <c r="B29" s="16" t="s">
        <v>3</v>
      </c>
      <c r="C29" s="16" t="s">
        <v>4</v>
      </c>
      <c r="D29" s="16" t="s">
        <v>5</v>
      </c>
      <c r="E29" s="16" t="s">
        <v>6</v>
      </c>
      <c r="F29" s="31" t="s">
        <v>47</v>
      </c>
      <c r="G29" s="31"/>
      <c r="H29" s="16" t="s">
        <v>7</v>
      </c>
      <c r="I29" s="16" t="s">
        <v>8</v>
      </c>
      <c r="J29" s="37" t="s">
        <v>44</v>
      </c>
      <c r="K29" s="26"/>
      <c r="L29" s="26"/>
      <c r="M29" s="26"/>
      <c r="O29" s="37" t="s">
        <v>44</v>
      </c>
    </row>
    <row r="30" spans="1:16" s="2" customFormat="1" ht="28.15" customHeight="1">
      <c r="A30" s="16">
        <v>1</v>
      </c>
      <c r="B30" s="32" t="s">
        <v>41</v>
      </c>
      <c r="C30" s="33"/>
      <c r="D30" s="17">
        <v>2.98</v>
      </c>
      <c r="E30" s="16">
        <v>4395.1000000000004</v>
      </c>
      <c r="F30" s="31" t="s">
        <v>42</v>
      </c>
      <c r="G30" s="31">
        <v>12</v>
      </c>
      <c r="H30" s="34"/>
      <c r="I30" s="34">
        <f>D30*E30*G30</f>
        <v>157168.77600000001</v>
      </c>
      <c r="J30" s="34">
        <f>I30/G30/E30</f>
        <v>2.98</v>
      </c>
      <c r="K30" s="26"/>
      <c r="L30" s="26"/>
      <c r="M30" s="26"/>
      <c r="O30" s="77">
        <f>(J30*1.043*1.092*1.072+0.85)*1.083</f>
        <v>4.8610057315468804</v>
      </c>
    </row>
    <row r="31" spans="1:16" s="2" customFormat="1" ht="36.6" customHeight="1">
      <c r="A31" s="16">
        <v>2</v>
      </c>
      <c r="B31" s="46" t="s">
        <v>9</v>
      </c>
      <c r="C31" s="16" t="s">
        <v>10</v>
      </c>
      <c r="D31" s="78">
        <f>15.97*1.072*1.083</f>
        <v>18.54078672</v>
      </c>
      <c r="E31" s="17">
        <v>1200</v>
      </c>
      <c r="F31" s="31" t="s">
        <v>42</v>
      </c>
      <c r="G31" s="31">
        <v>1</v>
      </c>
      <c r="H31" s="34">
        <f>D31*E31</f>
        <v>22248.944063999999</v>
      </c>
      <c r="I31" s="34">
        <f>H31*G31</f>
        <v>22248.944063999999</v>
      </c>
      <c r="J31" s="34">
        <f>I31/12/E30</f>
        <v>0.4218513053172851</v>
      </c>
      <c r="K31" s="16"/>
      <c r="L31" s="16"/>
      <c r="M31" s="16"/>
      <c r="N31" s="35"/>
      <c r="O31" s="77">
        <f>D31*E31/E30/12</f>
        <v>0.42185130531728515</v>
      </c>
    </row>
    <row r="32" spans="1:16" s="2" customFormat="1" ht="34.5" customHeight="1">
      <c r="A32" s="16">
        <f>A31+1</f>
        <v>3</v>
      </c>
      <c r="B32" s="46" t="s">
        <v>11</v>
      </c>
      <c r="C32" s="16" t="s">
        <v>10</v>
      </c>
      <c r="D32" s="78">
        <f>11.52*1.072*1.083</f>
        <v>13.37444352</v>
      </c>
      <c r="E32" s="17">
        <v>1200</v>
      </c>
      <c r="F32" s="31" t="s">
        <v>42</v>
      </c>
      <c r="G32" s="31">
        <v>1</v>
      </c>
      <c r="H32" s="34">
        <f>D32*E32</f>
        <v>16049.332224</v>
      </c>
      <c r="I32" s="34">
        <f>H32*G32</f>
        <v>16049.332224</v>
      </c>
      <c r="J32" s="34">
        <f>I32/12/E30</f>
        <v>0.30430350890764712</v>
      </c>
      <c r="K32" s="16"/>
      <c r="L32" s="16"/>
      <c r="M32" s="26"/>
      <c r="O32" s="77">
        <f>D32*E32/E30/12</f>
        <v>0.30430350890764712</v>
      </c>
    </row>
    <row r="33" spans="1:16" s="36" customFormat="1">
      <c r="A33" s="103" t="s">
        <v>54</v>
      </c>
      <c r="B33" s="107"/>
      <c r="C33" s="103"/>
      <c r="D33" s="103"/>
      <c r="E33" s="103"/>
      <c r="F33" s="103"/>
      <c r="G33" s="108"/>
      <c r="H33" s="109"/>
      <c r="I33" s="110">
        <f>SUM(I30:I32)</f>
        <v>195467.05228800004</v>
      </c>
      <c r="J33" s="110">
        <f>SUM(J30:J32)</f>
        <v>3.7061548142249321</v>
      </c>
      <c r="K33" s="110">
        <f t="shared" ref="K33:N33" si="6">SUM(K30:K32)</f>
        <v>0</v>
      </c>
      <c r="L33" s="110">
        <f t="shared" si="6"/>
        <v>0</v>
      </c>
      <c r="M33" s="110">
        <f t="shared" si="6"/>
        <v>0</v>
      </c>
      <c r="N33" s="110">
        <f t="shared" si="6"/>
        <v>0</v>
      </c>
      <c r="O33" s="110">
        <f>SUM(O30:O32)-0.01</f>
        <v>5.5771605457718127</v>
      </c>
      <c r="P33" s="111"/>
    </row>
    <row r="34" spans="1:16" s="30" customFormat="1">
      <c r="A34" s="103" t="s">
        <v>55</v>
      </c>
      <c r="B34" s="103"/>
      <c r="C34" s="103"/>
      <c r="D34" s="103"/>
      <c r="E34" s="103"/>
      <c r="F34" s="103"/>
      <c r="G34" s="112">
        <f>I34/12/E26</f>
        <v>17.252958591158336</v>
      </c>
      <c r="H34" s="113"/>
      <c r="I34" s="114">
        <f>I27+I33</f>
        <v>909941.7396480001</v>
      </c>
      <c r="J34" s="114">
        <f>J27+J33</f>
        <v>17.252958591158336</v>
      </c>
      <c r="K34" s="115"/>
      <c r="L34" s="115"/>
      <c r="M34" s="115"/>
      <c r="N34" s="116"/>
      <c r="O34" s="117">
        <f>O27+O33</f>
        <v>22.700809499330497</v>
      </c>
      <c r="P34" s="116"/>
    </row>
    <row r="35" spans="1:16" s="2" customFormat="1">
      <c r="A35" s="118" t="s">
        <v>53</v>
      </c>
      <c r="B35" s="118"/>
      <c r="C35" s="118"/>
      <c r="D35" s="118"/>
      <c r="E35" s="118"/>
      <c r="F35" s="118"/>
      <c r="G35" s="118"/>
      <c r="H35" s="118"/>
      <c r="I35" s="118"/>
      <c r="J35" s="119"/>
      <c r="K35" s="23"/>
      <c r="L35" s="23"/>
      <c r="M35" s="23"/>
      <c r="N35" s="23"/>
      <c r="O35" s="91"/>
      <c r="P35" s="92"/>
    </row>
    <row r="36" spans="1:16" s="43" customFormat="1" ht="70.5" customHeight="1">
      <c r="A36" s="120">
        <v>1</v>
      </c>
      <c r="B36" s="121" t="s">
        <v>77</v>
      </c>
      <c r="C36" s="122" t="s">
        <v>13</v>
      </c>
      <c r="D36" s="123">
        <v>2.79</v>
      </c>
      <c r="E36" s="122">
        <v>4395.1000000000004</v>
      </c>
      <c r="F36" s="13" t="s">
        <v>23</v>
      </c>
      <c r="G36" s="13">
        <v>12</v>
      </c>
      <c r="H36" s="12">
        <f>D36*E36</f>
        <v>12262.329000000002</v>
      </c>
      <c r="I36" s="12">
        <f>H36*G36</f>
        <v>147147.94800000003</v>
      </c>
      <c r="J36" s="12">
        <f>I36/12/E36</f>
        <v>2.7900000000000005</v>
      </c>
      <c r="K36" s="9"/>
      <c r="L36" s="9"/>
      <c r="M36" s="13"/>
      <c r="N36" s="124"/>
      <c r="O36" s="12">
        <v>3.47</v>
      </c>
      <c r="P36" s="124"/>
    </row>
    <row r="37" spans="1:16">
      <c r="A37" s="125" t="s">
        <v>76</v>
      </c>
      <c r="B37" s="126"/>
      <c r="C37" s="126"/>
      <c r="D37" s="126"/>
      <c r="E37" s="126"/>
      <c r="F37" s="127"/>
      <c r="G37" s="128">
        <f>G34+D36</f>
        <v>20.042958591158335</v>
      </c>
      <c r="H37" s="129"/>
      <c r="I37" s="128">
        <f>I34+I36</f>
        <v>1057089.6876480002</v>
      </c>
      <c r="J37" s="130">
        <f>J36+J34</f>
        <v>20.042958591158335</v>
      </c>
      <c r="K37" s="130">
        <f t="shared" ref="K37:O37" si="7">K36+K34</f>
        <v>0</v>
      </c>
      <c r="L37" s="130">
        <f t="shared" si="7"/>
        <v>0</v>
      </c>
      <c r="M37" s="130">
        <f t="shared" si="7"/>
        <v>0</v>
      </c>
      <c r="N37" s="130">
        <f t="shared" si="7"/>
        <v>0</v>
      </c>
      <c r="O37" s="130">
        <f t="shared" si="7"/>
        <v>26.170809499330495</v>
      </c>
      <c r="P37" s="23"/>
    </row>
    <row r="38" spans="1:16" ht="13.15" customHeight="1">
      <c r="A38" s="38" t="s">
        <v>43</v>
      </c>
      <c r="B38" s="86" t="s">
        <v>80</v>
      </c>
      <c r="C38" s="86"/>
      <c r="D38" s="86"/>
      <c r="E38" s="86"/>
      <c r="F38" s="86"/>
      <c r="G38" s="86"/>
      <c r="H38" s="86"/>
      <c r="I38" s="86"/>
      <c r="J38" s="87"/>
      <c r="K38" s="88"/>
      <c r="L38" s="88"/>
      <c r="M38" s="88"/>
      <c r="N38" s="88"/>
      <c r="O38" s="88"/>
    </row>
    <row r="39" spans="1:16" ht="21" customHeight="1">
      <c r="A39" s="39"/>
      <c r="B39" s="89"/>
      <c r="C39" s="89"/>
      <c r="D39" s="89"/>
      <c r="E39" s="89"/>
      <c r="F39" s="89"/>
      <c r="G39" s="89"/>
      <c r="H39" s="89"/>
      <c r="I39" s="89"/>
      <c r="J39" s="90"/>
      <c r="K39" s="82"/>
      <c r="L39" s="82"/>
      <c r="M39" s="82"/>
      <c r="N39" s="82"/>
      <c r="O39" s="82"/>
    </row>
    <row r="40" spans="1:16" ht="19.5" customHeight="1">
      <c r="A40" s="39"/>
      <c r="B40" s="89"/>
      <c r="C40" s="89"/>
      <c r="D40" s="89"/>
      <c r="E40" s="89"/>
      <c r="F40" s="89"/>
      <c r="G40" s="89"/>
      <c r="H40" s="89"/>
      <c r="I40" s="89"/>
      <c r="J40" s="90"/>
      <c r="K40" s="82"/>
      <c r="L40" s="82"/>
      <c r="M40" s="82"/>
      <c r="N40" s="82"/>
      <c r="O40" s="82"/>
    </row>
    <row r="41" spans="1:16">
      <c r="A41" s="40"/>
      <c r="B41" s="40"/>
      <c r="C41" s="40"/>
      <c r="D41" s="40"/>
      <c r="E41" s="40"/>
      <c r="F41" s="18"/>
      <c r="G41" s="18"/>
      <c r="H41" s="40"/>
      <c r="I41" s="40"/>
      <c r="J41" s="40"/>
      <c r="P41" s="42"/>
    </row>
    <row r="42" spans="1:16" s="21" customFormat="1">
      <c r="A42" s="19"/>
      <c r="B42" s="20"/>
      <c r="C42" s="19"/>
      <c r="D42" s="20"/>
      <c r="F42" s="22"/>
      <c r="G42" s="22"/>
      <c r="H42" s="19"/>
      <c r="I42" s="19"/>
      <c r="J42" s="19"/>
      <c r="O42" s="76"/>
    </row>
    <row r="43" spans="1:16" s="21" customFormat="1" ht="37.9" customHeight="1">
      <c r="A43" s="19"/>
      <c r="B43" s="19"/>
      <c r="C43" s="19"/>
      <c r="D43" s="20"/>
      <c r="E43" s="19"/>
      <c r="F43" s="22"/>
      <c r="G43" s="22"/>
      <c r="H43" s="47"/>
      <c r="I43" s="19"/>
      <c r="J43" s="19"/>
      <c r="O43" s="76"/>
    </row>
    <row r="44" spans="1:16">
      <c r="B44" s="79"/>
      <c r="C44" s="79"/>
      <c r="D44" s="84"/>
      <c r="E44" s="84"/>
      <c r="F44" s="84"/>
    </row>
  </sheetData>
  <mergeCells count="13">
    <mergeCell ref="E2:P2"/>
    <mergeCell ref="A3:O4"/>
    <mergeCell ref="D44:F44"/>
    <mergeCell ref="A35:I35"/>
    <mergeCell ref="A37:F37"/>
    <mergeCell ref="B38:O40"/>
    <mergeCell ref="O35:P35"/>
    <mergeCell ref="A28:I28"/>
    <mergeCell ref="A6:I6"/>
    <mergeCell ref="K6:M6"/>
    <mergeCell ref="A27:F27"/>
    <mergeCell ref="A33:F33"/>
    <mergeCell ref="A34:F34"/>
  </mergeCells>
  <printOptions horizontalCentered="1" verticalCentered="1"/>
  <pageMargins left="0" right="0" top="0" bottom="0" header="0.15748031496062992" footer="0.15748031496062992"/>
  <pageSetup paperSize="9" scale="55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48"/>
    <col min="2" max="2" width="81.42578125" style="49" customWidth="1"/>
    <col min="3" max="3" width="36.42578125" style="68" customWidth="1"/>
    <col min="4" max="4" width="40.7109375" style="49" customWidth="1"/>
    <col min="5" max="16384" width="9.140625" style="49"/>
  </cols>
  <sheetData>
    <row r="1" spans="1:5" s="71" customFormat="1" ht="33" customHeight="1">
      <c r="A1" s="69"/>
      <c r="B1" s="70" t="s">
        <v>59</v>
      </c>
      <c r="C1" s="70"/>
      <c r="D1" s="70"/>
    </row>
    <row r="2" spans="1:5" s="71" customFormat="1" ht="33" customHeight="1">
      <c r="A2" s="69"/>
      <c r="B2" s="71" t="s">
        <v>60</v>
      </c>
      <c r="C2" s="72" t="s">
        <v>70</v>
      </c>
    </row>
    <row r="3" spans="1:5" s="48" customFormat="1" ht="63">
      <c r="A3" s="50" t="s">
        <v>2</v>
      </c>
      <c r="B3" s="50" t="s">
        <v>61</v>
      </c>
      <c r="C3" s="50" t="s">
        <v>62</v>
      </c>
      <c r="D3" s="50" t="s">
        <v>63</v>
      </c>
    </row>
    <row r="4" spans="1:5" ht="31.5">
      <c r="A4" s="50">
        <v>1</v>
      </c>
      <c r="B4" s="51" t="s">
        <v>12</v>
      </c>
      <c r="C4" s="52">
        <v>0.31999999999999995</v>
      </c>
      <c r="D4" s="53">
        <v>0.31999999999999995</v>
      </c>
      <c r="E4" s="54"/>
    </row>
    <row r="5" spans="1:5">
      <c r="A5" s="50">
        <f t="shared" ref="A5:A28" si="0">A4+1</f>
        <v>2</v>
      </c>
      <c r="B5" s="51" t="s">
        <v>48</v>
      </c>
      <c r="C5" s="52">
        <v>7.9999999999999988E-2</v>
      </c>
      <c r="D5" s="53">
        <v>7.9999999999999988E-2</v>
      </c>
      <c r="E5" s="54"/>
    </row>
    <row r="6" spans="1:5">
      <c r="A6" s="50">
        <f t="shared" si="0"/>
        <v>3</v>
      </c>
      <c r="B6" s="51" t="s">
        <v>16</v>
      </c>
      <c r="C6" s="52">
        <v>0.15</v>
      </c>
      <c r="D6" s="53">
        <v>0.15</v>
      </c>
      <c r="E6" s="54"/>
    </row>
    <row r="7" spans="1:5">
      <c r="A7" s="50">
        <f t="shared" si="0"/>
        <v>4</v>
      </c>
      <c r="B7" s="51" t="s">
        <v>17</v>
      </c>
      <c r="C7" s="52">
        <v>7.0000000000000007E-2</v>
      </c>
      <c r="D7" s="53">
        <v>7.0000000000000007E-2</v>
      </c>
      <c r="E7" s="54"/>
    </row>
    <row r="8" spans="1:5">
      <c r="A8" s="50">
        <f t="shared" si="0"/>
        <v>5</v>
      </c>
      <c r="B8" s="51" t="s">
        <v>19</v>
      </c>
      <c r="C8" s="55">
        <v>3.9999999999999994E-2</v>
      </c>
      <c r="D8" s="56">
        <v>3.9999999999999994E-2</v>
      </c>
      <c r="E8" s="54"/>
    </row>
    <row r="9" spans="1:5" ht="31.5">
      <c r="A9" s="50">
        <f t="shared" si="0"/>
        <v>6</v>
      </c>
      <c r="B9" s="51" t="s">
        <v>21</v>
      </c>
      <c r="C9" s="55">
        <v>0.19</v>
      </c>
      <c r="D9" s="56">
        <v>0.19</v>
      </c>
      <c r="E9" s="54"/>
    </row>
    <row r="10" spans="1:5">
      <c r="A10" s="50">
        <f t="shared" si="0"/>
        <v>7</v>
      </c>
      <c r="B10" s="51" t="s">
        <v>49</v>
      </c>
      <c r="C10" s="55">
        <v>0.16999999999999998</v>
      </c>
      <c r="D10" s="56">
        <v>0.16999999999999998</v>
      </c>
      <c r="E10" s="54"/>
    </row>
    <row r="11" spans="1:5">
      <c r="A11" s="50">
        <f t="shared" si="0"/>
        <v>8</v>
      </c>
      <c r="B11" s="46" t="s">
        <v>25</v>
      </c>
      <c r="C11" s="55">
        <v>0.18</v>
      </c>
      <c r="D11" s="56">
        <v>0.18</v>
      </c>
      <c r="E11" s="57"/>
    </row>
    <row r="12" spans="1:5">
      <c r="A12" s="50">
        <f t="shared" si="0"/>
        <v>9</v>
      </c>
      <c r="B12" s="51" t="s">
        <v>50</v>
      </c>
      <c r="C12" s="55">
        <v>0.5</v>
      </c>
      <c r="D12" s="56">
        <v>0.5</v>
      </c>
      <c r="E12" s="54"/>
    </row>
    <row r="13" spans="1:5">
      <c r="A13" s="50">
        <f t="shared" si="0"/>
        <v>10</v>
      </c>
      <c r="B13" s="51" t="s">
        <v>64</v>
      </c>
      <c r="C13" s="55">
        <v>0.42</v>
      </c>
      <c r="D13" s="56">
        <v>0.42</v>
      </c>
      <c r="E13" s="54"/>
    </row>
    <row r="14" spans="1:5">
      <c r="A14" s="50">
        <f t="shared" si="0"/>
        <v>11</v>
      </c>
      <c r="B14" s="51" t="s">
        <v>27</v>
      </c>
      <c r="C14" s="55">
        <v>0.05</v>
      </c>
      <c r="D14" s="56">
        <v>0.05</v>
      </c>
      <c r="E14" s="54"/>
    </row>
    <row r="15" spans="1:5">
      <c r="A15" s="50">
        <f t="shared" si="0"/>
        <v>12</v>
      </c>
      <c r="B15" s="51" t="s">
        <v>29</v>
      </c>
      <c r="C15" s="55">
        <v>7.9999999999999988E-2</v>
      </c>
      <c r="D15" s="56">
        <v>7.9999999999999988E-2</v>
      </c>
      <c r="E15" s="54"/>
    </row>
    <row r="16" spans="1:5">
      <c r="A16" s="50">
        <f t="shared" si="0"/>
        <v>13</v>
      </c>
      <c r="B16" s="46" t="s">
        <v>30</v>
      </c>
      <c r="C16" s="55">
        <v>0.37</v>
      </c>
      <c r="D16" s="56">
        <v>0.37</v>
      </c>
      <c r="E16" s="57"/>
    </row>
    <row r="17" spans="1:6">
      <c r="A17" s="50">
        <f t="shared" si="0"/>
        <v>14</v>
      </c>
      <c r="B17" s="51" t="s">
        <v>45</v>
      </c>
      <c r="C17" s="55">
        <v>2.1800000000000002</v>
      </c>
      <c r="D17" s="56">
        <v>2.1800000000000002</v>
      </c>
      <c r="E17" s="58"/>
    </row>
    <row r="18" spans="1:6">
      <c r="A18" s="50">
        <f t="shared" si="0"/>
        <v>15</v>
      </c>
      <c r="B18" s="51" t="s">
        <v>46</v>
      </c>
      <c r="C18" s="55">
        <v>1.84</v>
      </c>
      <c r="D18" s="56">
        <v>1.84</v>
      </c>
      <c r="E18" s="58"/>
    </row>
    <row r="19" spans="1:6">
      <c r="A19" s="50">
        <f t="shared" si="0"/>
        <v>16</v>
      </c>
      <c r="B19" s="59" t="s">
        <v>65</v>
      </c>
      <c r="C19" s="53">
        <v>0.59</v>
      </c>
      <c r="D19" s="53"/>
      <c r="F19" s="60"/>
    </row>
    <row r="20" spans="1:6" ht="18.75" customHeight="1">
      <c r="A20" s="50">
        <f t="shared" si="0"/>
        <v>17</v>
      </c>
      <c r="B20" s="73" t="s">
        <v>73</v>
      </c>
      <c r="C20" s="53">
        <v>0.45</v>
      </c>
      <c r="D20" s="53">
        <v>0.45</v>
      </c>
    </row>
    <row r="21" spans="1:6" ht="31.5">
      <c r="A21" s="50">
        <f t="shared" si="0"/>
        <v>18</v>
      </c>
      <c r="B21" s="73" t="s">
        <v>74</v>
      </c>
      <c r="C21" s="53">
        <v>0.33</v>
      </c>
      <c r="D21" s="53">
        <v>0.33</v>
      </c>
    </row>
    <row r="22" spans="1:6">
      <c r="A22" s="50">
        <f t="shared" si="0"/>
        <v>19</v>
      </c>
      <c r="B22" s="59" t="s">
        <v>66</v>
      </c>
      <c r="C22" s="53">
        <v>0.25</v>
      </c>
      <c r="D22" s="53">
        <v>0.25</v>
      </c>
    </row>
    <row r="23" spans="1:6">
      <c r="A23" s="50">
        <f t="shared" si="0"/>
        <v>20</v>
      </c>
      <c r="B23" s="59" t="s">
        <v>67</v>
      </c>
      <c r="C23" s="53">
        <v>0.02</v>
      </c>
      <c r="D23" s="53">
        <v>0.02</v>
      </c>
    </row>
    <row r="24" spans="1:6">
      <c r="A24" s="50">
        <f t="shared" si="0"/>
        <v>21</v>
      </c>
      <c r="B24" s="59" t="s">
        <v>35</v>
      </c>
      <c r="C24" s="53">
        <v>3.0001592682760343</v>
      </c>
      <c r="D24" s="53">
        <v>3.0001592682760343</v>
      </c>
    </row>
    <row r="25" spans="1:6">
      <c r="A25" s="50">
        <f t="shared" si="0"/>
        <v>22</v>
      </c>
      <c r="B25" s="59" t="s">
        <v>37</v>
      </c>
      <c r="C25" s="56">
        <v>1.58</v>
      </c>
      <c r="D25" s="56">
        <v>1.58</v>
      </c>
    </row>
    <row r="26" spans="1:6">
      <c r="A26" s="50">
        <f t="shared" si="0"/>
        <v>23</v>
      </c>
      <c r="B26" s="59" t="s">
        <v>38</v>
      </c>
      <c r="C26" s="56">
        <v>0.13</v>
      </c>
      <c r="D26" s="56">
        <v>0.13</v>
      </c>
    </row>
    <row r="27" spans="1:6">
      <c r="A27" s="50">
        <f t="shared" si="0"/>
        <v>24</v>
      </c>
      <c r="B27" s="59" t="s">
        <v>40</v>
      </c>
      <c r="C27" s="56">
        <v>1.23</v>
      </c>
      <c r="D27" s="56">
        <v>1.23</v>
      </c>
    </row>
    <row r="28" spans="1:6">
      <c r="A28" s="50">
        <f t="shared" si="0"/>
        <v>25</v>
      </c>
      <c r="B28" s="59" t="s">
        <v>41</v>
      </c>
      <c r="C28" s="53">
        <v>3.53</v>
      </c>
      <c r="D28" s="53">
        <v>3.53</v>
      </c>
    </row>
    <row r="29" spans="1:6">
      <c r="A29" s="61"/>
      <c r="B29" s="62" t="s">
        <v>68</v>
      </c>
      <c r="C29" s="63">
        <f>SUM(C4:C28)</f>
        <v>17.750159268276036</v>
      </c>
      <c r="D29" s="63">
        <f>SUM(D4:D28)</f>
        <v>17.160159268276036</v>
      </c>
    </row>
    <row r="30" spans="1:6" ht="31.5">
      <c r="A30" s="61"/>
      <c r="B30" s="59" t="s">
        <v>69</v>
      </c>
      <c r="C30" s="96">
        <f>C29-D29</f>
        <v>0.58999999999999986</v>
      </c>
      <c r="D30" s="97"/>
    </row>
    <row r="31" spans="1:6">
      <c r="A31" s="64"/>
      <c r="B31" s="65"/>
      <c r="C31" s="66"/>
      <c r="D31" s="67"/>
    </row>
    <row r="32" spans="1:6">
      <c r="A32" s="64"/>
      <c r="B32" s="65"/>
      <c r="C32" s="66"/>
      <c r="D32" s="65"/>
    </row>
    <row r="33" spans="2:3">
      <c r="B33" s="49" t="s">
        <v>71</v>
      </c>
      <c r="C33" s="68" t="s">
        <v>72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2024-10-29T06:28:44Z</dcterms:modified>
</cp:coreProperties>
</file>